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B149F021-C335-43A9-A38C-D057A759F2E9}" xr6:coauthVersionLast="47" xr6:coauthVersionMax="47" xr10:uidLastSave="{00000000-0000-0000-0000-000000000000}"/>
  <bookViews>
    <workbookView xWindow="-120" yWindow="-120" windowWidth="20730" windowHeight="11160" xr2:uid="{F0AF2A8F-48B1-45E2-93E6-1ECD737D3D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2" i="1" l="1"/>
  <c r="T56" i="1"/>
  <c r="T49" i="1"/>
  <c r="T13" i="1"/>
  <c r="T51" i="1"/>
  <c r="T39" i="1"/>
  <c r="T58" i="1"/>
  <c r="T29" i="1"/>
  <c r="T21" i="1"/>
  <c r="T23" i="1"/>
  <c r="T50" i="1"/>
  <c r="T24" i="1"/>
  <c r="T34" i="1"/>
  <c r="T37" i="1"/>
  <c r="T25" i="1"/>
  <c r="T40" i="1"/>
  <c r="T10" i="1"/>
  <c r="T30" i="1"/>
  <c r="T66" i="1"/>
  <c r="T20" i="1"/>
  <c r="T62" i="1"/>
  <c r="T14" i="1"/>
  <c r="T57" i="1"/>
  <c r="T15" i="1"/>
  <c r="T68" i="1"/>
  <c r="T47" i="1"/>
  <c r="T44" i="1"/>
  <c r="T53" i="1"/>
  <c r="T16" i="1"/>
  <c r="T54" i="1"/>
  <c r="T48" i="1"/>
  <c r="T63" i="1"/>
  <c r="T46" i="1"/>
  <c r="T55" i="1"/>
  <c r="T11" i="1"/>
  <c r="T42" i="1"/>
  <c r="T36" i="1"/>
  <c r="T22" i="1"/>
  <c r="T52" i="1"/>
  <c r="T38" i="1"/>
  <c r="T12" i="1"/>
  <c r="T33" i="1"/>
  <c r="D51" i="1"/>
  <c r="A51" i="1"/>
  <c r="D17" i="1"/>
  <c r="A17" i="1"/>
  <c r="D39" i="1"/>
  <c r="A39" i="1"/>
  <c r="D58" i="1"/>
  <c r="A58" i="1"/>
  <c r="D29" i="1"/>
  <c r="A29" i="1"/>
  <c r="D21" i="1"/>
  <c r="A21" i="1"/>
  <c r="D23" i="1"/>
  <c r="A23" i="1"/>
  <c r="D64" i="1"/>
  <c r="A64" i="1"/>
  <c r="D50" i="1"/>
  <c r="A50" i="1"/>
  <c r="D24" i="1"/>
  <c r="A24" i="1"/>
  <c r="D34" i="1"/>
  <c r="A34" i="1"/>
  <c r="D37" i="1"/>
  <c r="A37" i="1"/>
  <c r="D25" i="1"/>
  <c r="A25" i="1"/>
  <c r="D40" i="1"/>
  <c r="A40" i="1"/>
  <c r="D10" i="1"/>
  <c r="A10" i="1"/>
  <c r="D30" i="1"/>
  <c r="A30" i="1"/>
  <c r="D18" i="1"/>
  <c r="A18" i="1"/>
  <c r="D66" i="1"/>
  <c r="A66" i="1"/>
  <c r="D60" i="1"/>
  <c r="A60" i="1"/>
  <c r="D20" i="1"/>
  <c r="A20" i="1"/>
  <c r="D62" i="1"/>
  <c r="A62" i="1"/>
  <c r="D14" i="1"/>
  <c r="A14" i="1"/>
  <c r="D57" i="1"/>
  <c r="A57" i="1"/>
  <c r="D15" i="1"/>
  <c r="A15" i="1"/>
  <c r="D68" i="1"/>
  <c r="A68" i="1"/>
  <c r="D47" i="1"/>
  <c r="A47" i="1"/>
  <c r="D44" i="1"/>
  <c r="A44" i="1"/>
  <c r="D53" i="1"/>
  <c r="A53" i="1"/>
  <c r="D16" i="1"/>
  <c r="A16" i="1"/>
  <c r="D27" i="1"/>
  <c r="A27" i="1"/>
  <c r="D48" i="1"/>
  <c r="A48" i="1"/>
  <c r="D63" i="1"/>
  <c r="A63" i="1"/>
  <c r="D46" i="1"/>
  <c r="A46" i="1"/>
  <c r="D55" i="1"/>
  <c r="A55" i="1"/>
  <c r="D11" i="1"/>
  <c r="A11" i="1"/>
  <c r="D42" i="1"/>
  <c r="A42" i="1"/>
  <c r="D36" i="1"/>
  <c r="A36" i="1"/>
  <c r="D22" i="1"/>
  <c r="A22" i="1"/>
  <c r="D52" i="1"/>
  <c r="A52" i="1"/>
  <c r="D38" i="1"/>
  <c r="A38" i="1"/>
  <c r="D12" i="1"/>
  <c r="A12" i="1"/>
  <c r="D33" i="1"/>
  <c r="A33" i="1"/>
</calcChain>
</file>

<file path=xl/sharedStrings.xml><?xml version="1.0" encoding="utf-8"?>
<sst xmlns="http://schemas.openxmlformats.org/spreadsheetml/2006/main" count="471" uniqueCount="183">
  <si>
    <t>Waltham Chase Trials MCC</t>
  </si>
  <si>
    <t xml:space="preserve"> Open to Centre Trial - Manor Farm, Langrish -Sunday 3rd October 2021</t>
  </si>
  <si>
    <t>Permit: ACU61539</t>
  </si>
  <si>
    <t>No.</t>
  </si>
  <si>
    <t>Name</t>
  </si>
  <si>
    <t>ACU No.</t>
  </si>
  <si>
    <t>Class</t>
  </si>
  <si>
    <t>Route</t>
  </si>
  <si>
    <t>Machine</t>
  </si>
  <si>
    <t>Club</t>
  </si>
  <si>
    <t>George</t>
  </si>
  <si>
    <t>Greenland</t>
  </si>
  <si>
    <t>Pre 65 D</t>
  </si>
  <si>
    <t>D</t>
  </si>
  <si>
    <t>BSA Bantam 175</t>
  </si>
  <si>
    <t xml:space="preserve">Dan </t>
  </si>
  <si>
    <t>Marsh</t>
  </si>
  <si>
    <t>Clubman</t>
  </si>
  <si>
    <t>B</t>
  </si>
  <si>
    <t>Scorpa 300</t>
  </si>
  <si>
    <t>XHG Tiger MCC Ltd</t>
  </si>
  <si>
    <t>Miles</t>
  </si>
  <si>
    <t>Garland</t>
  </si>
  <si>
    <t>Sportsman</t>
  </si>
  <si>
    <t>C</t>
  </si>
  <si>
    <t>White</t>
  </si>
  <si>
    <t>TRS 250 RR</t>
  </si>
  <si>
    <t>Colin</t>
  </si>
  <si>
    <t>Mew</t>
  </si>
  <si>
    <t>Veteran</t>
  </si>
  <si>
    <t>TRS 250</t>
  </si>
  <si>
    <t>Ronnie</t>
  </si>
  <si>
    <t>Allen</t>
  </si>
  <si>
    <t>Novice</t>
  </si>
  <si>
    <t>Montesa 315R</t>
  </si>
  <si>
    <t>Jonathan</t>
  </si>
  <si>
    <t>Croft</t>
  </si>
  <si>
    <t>Montesa Cota 260</t>
  </si>
  <si>
    <t>Waterside MCC</t>
  </si>
  <si>
    <t>Billingham</t>
  </si>
  <si>
    <t>Twin Shock C</t>
  </si>
  <si>
    <t>Yamaha Majesty</t>
  </si>
  <si>
    <t>Neil</t>
  </si>
  <si>
    <t>Bowker</t>
  </si>
  <si>
    <t>Beta Evo 300</t>
  </si>
  <si>
    <t>Witley &amp; District MCC</t>
  </si>
  <si>
    <t>Ian</t>
  </si>
  <si>
    <t>Electric Motion</t>
  </si>
  <si>
    <t>Anthony</t>
  </si>
  <si>
    <t>Knott</t>
  </si>
  <si>
    <t>Vertigo</t>
  </si>
  <si>
    <t>Ringwood MC &amp; LCC</t>
  </si>
  <si>
    <t>Finlay</t>
  </si>
  <si>
    <t>Coles</t>
  </si>
  <si>
    <t>Youth C</t>
  </si>
  <si>
    <t>TRS ONE RR 125</t>
  </si>
  <si>
    <t>Trevor</t>
  </si>
  <si>
    <t>Gatrell</t>
  </si>
  <si>
    <t>Sherco 300</t>
  </si>
  <si>
    <t>Stephen</t>
  </si>
  <si>
    <t>Redman</t>
  </si>
  <si>
    <t>MONTESA</t>
  </si>
  <si>
    <t>Boniface</t>
  </si>
  <si>
    <t>Richard</t>
  </si>
  <si>
    <t>Baker</t>
  </si>
  <si>
    <t>Vertigo 250</t>
  </si>
  <si>
    <t>Bognor Regis &amp; District MCC Ltd</t>
  </si>
  <si>
    <t>John</t>
  </si>
  <si>
    <t>Denham</t>
  </si>
  <si>
    <t>Twin Shock D</t>
  </si>
  <si>
    <t>BSA B40</t>
  </si>
  <si>
    <t>Shamus</t>
  </si>
  <si>
    <t>Doohan</t>
  </si>
  <si>
    <t>Steve</t>
  </si>
  <si>
    <t>Earle</t>
  </si>
  <si>
    <t>Fantic 305</t>
  </si>
  <si>
    <t>Dillon</t>
  </si>
  <si>
    <t>Gas Gas 125 Pro</t>
  </si>
  <si>
    <t>David</t>
  </si>
  <si>
    <t>Henvest</t>
  </si>
  <si>
    <t>Montesa 4RT</t>
  </si>
  <si>
    <t>Aidan</t>
  </si>
  <si>
    <t>Gas Gas TXT 250</t>
  </si>
  <si>
    <t>James</t>
  </si>
  <si>
    <t>Beta 80</t>
  </si>
  <si>
    <t>Lloyd</t>
  </si>
  <si>
    <t>Honda 4RT</t>
  </si>
  <si>
    <t>Harris</t>
  </si>
  <si>
    <t>Honda 260</t>
  </si>
  <si>
    <t>Jack</t>
  </si>
  <si>
    <t>Holdsworth</t>
  </si>
  <si>
    <t>Seaman</t>
  </si>
  <si>
    <t>Duncan</t>
  </si>
  <si>
    <t>Wood</t>
  </si>
  <si>
    <t>Scorpa Factory 300</t>
  </si>
  <si>
    <t>Robert</t>
  </si>
  <si>
    <t>Hampton</t>
  </si>
  <si>
    <t>Pre 65 C</t>
  </si>
  <si>
    <t>BSA Bantam 185</t>
  </si>
  <si>
    <t>Wayne</t>
  </si>
  <si>
    <t>Daniel</t>
  </si>
  <si>
    <t>Orr</t>
  </si>
  <si>
    <t>Michael</t>
  </si>
  <si>
    <t>Jason</t>
  </si>
  <si>
    <t>Colein</t>
  </si>
  <si>
    <t>Sherco ST290</t>
  </si>
  <si>
    <t>Hartwell</t>
  </si>
  <si>
    <t>Francis Barnett Falcon</t>
  </si>
  <si>
    <t>Newell</t>
  </si>
  <si>
    <t>Yamaha TYZ 250</t>
  </si>
  <si>
    <t>Bob</t>
  </si>
  <si>
    <t>Privett</t>
  </si>
  <si>
    <t>Beta Evo Factory 300</t>
  </si>
  <si>
    <t>Theo</t>
  </si>
  <si>
    <t>Lanham</t>
  </si>
  <si>
    <t>Gas Gas 125</t>
  </si>
  <si>
    <t>Nick</t>
  </si>
  <si>
    <t>Fox</t>
  </si>
  <si>
    <t>TRS RR 250</t>
  </si>
  <si>
    <t>Shane</t>
  </si>
  <si>
    <t>Babey</t>
  </si>
  <si>
    <t>Portsmouth Motor Cycle Racing Club Ltd</t>
  </si>
  <si>
    <t>Graham</t>
  </si>
  <si>
    <t>Barton</t>
  </si>
  <si>
    <t>James 250</t>
  </si>
  <si>
    <t>Tongham Tigers Sports MCC</t>
  </si>
  <si>
    <t>Dave</t>
  </si>
  <si>
    <t>Bull</t>
  </si>
  <si>
    <t>Montesa 301 RR</t>
  </si>
  <si>
    <t>Carl</t>
  </si>
  <si>
    <t>Barr</t>
  </si>
  <si>
    <t>Bridport &amp; Weymouth MCC</t>
  </si>
  <si>
    <t>Patrick</t>
  </si>
  <si>
    <t>Montesa 300</t>
  </si>
  <si>
    <t>Andy</t>
  </si>
  <si>
    <t>Pattison</t>
  </si>
  <si>
    <t>Scorpa 143</t>
  </si>
  <si>
    <t>Jordan</t>
  </si>
  <si>
    <t>TRS ONE R 250</t>
  </si>
  <si>
    <t>Brawn</t>
  </si>
  <si>
    <t>Beta Evo 250</t>
  </si>
  <si>
    <t>Curnick</t>
  </si>
  <si>
    <t>Beta Rev3 270</t>
  </si>
  <si>
    <t>Dan</t>
  </si>
  <si>
    <t>Hanslip</t>
  </si>
  <si>
    <t>Sherco ST300</t>
  </si>
  <si>
    <t xml:space="preserve">Adam </t>
  </si>
  <si>
    <t>Hardy</t>
  </si>
  <si>
    <t xml:space="preserve"> </t>
  </si>
  <si>
    <t>Total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</si>
  <si>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</si>
  <si>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</si>
  <si>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</si>
  <si>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</si>
  <si>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</si>
  <si>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</si>
  <si>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</si>
  <si>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</si>
  <si>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</si>
  <si>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</si>
  <si>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Pos.</t>
  </si>
  <si>
    <t>Carey</t>
  </si>
  <si>
    <t>Youth D</t>
  </si>
  <si>
    <t>Yputh B</t>
  </si>
  <si>
    <t>Jim</t>
  </si>
  <si>
    <t>Gray</t>
  </si>
  <si>
    <t>Tony</t>
  </si>
  <si>
    <t>Ariel HT5</t>
  </si>
  <si>
    <t>DNF</t>
  </si>
  <si>
    <t>Results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</si>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</sst>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FA0E-FF3F-4588-B55D-2F6D35C4B25D}">
  <dimension ref="A1:U70"/>
  <sheetViews>
    <sheetView tabSelected="1" topLeftCell="A58" workbookViewId="0">
      <selection activeCell="D74" sqref="D74"/>
    </sheetView>
  </sheetViews>
  <sheetFormatPr defaultRowHeight="15" x14ac:dyDescent="0.25"/>
  <cols>
    <col min="1" max="1" width="7.140625" style="20" customWidth="1"/>
    <col min="2" max="2" width="10.140625" bestFit="1" customWidth="1"/>
    <col min="3" max="3" width="11.28515625" bestFit="1" customWidth="1"/>
    <col min="4" max="4" width="11.5703125" style="20" customWidth="1"/>
    <col min="5" max="5" width="14.7109375" customWidth="1"/>
    <col min="6" max="6" width="6.85546875" style="20" hidden="1" customWidth="1"/>
    <col min="7" max="7" width="6" style="21" hidden="1" customWidth="1"/>
    <col min="8" max="8" width="22.140625" customWidth="1"/>
    <col min="9" max="9" width="39" hidden="1" customWidth="1"/>
    <col min="10" max="21" width="6.7109375" style="20" customWidth="1"/>
  </cols>
  <sheetData>
    <row r="1" spans="1:21" x14ac:dyDescent="0.25">
      <c r="A1" s="31" t="s">
        <v>169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5">
      <c r="A2" s="1"/>
      <c r="B2" s="2"/>
      <c r="C2" s="2"/>
      <c r="D2" s="1"/>
      <c r="E2" s="2"/>
      <c r="F2" s="1"/>
      <c r="G2" s="3"/>
      <c r="H2" s="2"/>
      <c r="I2" s="2"/>
    </row>
    <row r="3" spans="1:2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x14ac:dyDescent="0.25">
      <c r="A4" s="1"/>
      <c r="B4" s="2"/>
      <c r="C4" s="2"/>
      <c r="D4" s="1"/>
      <c r="E4" s="2"/>
      <c r="F4" s="1"/>
      <c r="G4" s="3"/>
      <c r="H4" s="2"/>
      <c r="I4" s="2"/>
    </row>
    <row r="5" spans="1:2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x14ac:dyDescent="0.25">
      <c r="A6" s="1"/>
      <c r="B6" s="2"/>
      <c r="C6" s="2"/>
      <c r="D6" s="1"/>
      <c r="E6" s="2"/>
      <c r="F6" s="1"/>
      <c r="G6" s="3"/>
      <c r="H6" s="2"/>
      <c r="I6" s="2"/>
    </row>
    <row r="7" spans="1:21" x14ac:dyDescent="0.25">
      <c r="A7" s="31" t="s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9" spans="1:21" x14ac:dyDescent="0.25">
      <c r="A9" s="4" t="s">
        <v>3</v>
      </c>
      <c r="B9" s="33" t="s">
        <v>4</v>
      </c>
      <c r="C9" s="33"/>
      <c r="D9" s="4" t="s">
        <v>5</v>
      </c>
      <c r="E9" s="4" t="s">
        <v>6</v>
      </c>
      <c r="F9" s="33" t="s">
        <v>7</v>
      </c>
      <c r="G9" s="33"/>
      <c r="H9" s="4" t="s">
        <v>8</v>
      </c>
      <c r="I9" s="22" t="s">
        <v>9</v>
      </c>
      <c r="J9" s="23" t="s">
        <v>150</v>
      </c>
      <c r="K9" s="23" t="s">
        <v>151</v>
      </c>
      <c r="L9" s="23" t="s">
        <v>152</v>
      </c>
      <c r="M9" s="23" t="s">
        <v>153</v>
      </c>
      <c r="N9" s="23" t="s">
        <v>154</v>
      </c>
      <c r="O9" s="23" t="s">
        <v>155</v>
      </c>
      <c r="P9" s="23" t="s">
        <v>156</v>
      </c>
      <c r="Q9" s="23" t="s">
        <v>157</v>
      </c>
      <c r="R9" s="23" t="s">
        <v>158</v>
      </c>
      <c r="S9" s="23" t="s">
        <v>159</v>
      </c>
      <c r="T9" s="23" t="s">
        <v>149</v>
      </c>
      <c r="U9" s="23" t="s">
        <v>160</v>
      </c>
    </row>
    <row r="10" spans="1:21" x14ac:dyDescent="0.25">
      <c r="A10" s="5" t="str">
        <f>("240")</f>
        <v>240</v>
      </c>
      <c r="B10" s="6" t="s">
        <v>99</v>
      </c>
      <c r="C10" s="6" t="s">
        <v>90</v>
      </c>
      <c r="D10" s="5" t="str">
        <f>("24611")</f>
        <v>24611</v>
      </c>
      <c r="E10" s="7" t="s">
        <v>17</v>
      </c>
      <c r="F10" s="8" t="s">
        <v>18</v>
      </c>
      <c r="G10" s="25"/>
      <c r="H10" s="9" t="s">
        <v>80</v>
      </c>
      <c r="I10" s="7" t="s">
        <v>0</v>
      </c>
      <c r="J10" s="24">
        <v>0</v>
      </c>
      <c r="K10" s="24">
        <v>0</v>
      </c>
      <c r="L10" s="24">
        <v>0</v>
      </c>
      <c r="M10" s="24">
        <v>1</v>
      </c>
      <c r="N10" s="24">
        <v>0</v>
      </c>
      <c r="O10" s="24">
        <v>5</v>
      </c>
      <c r="P10" s="24">
        <v>0</v>
      </c>
      <c r="Q10" s="24">
        <v>0</v>
      </c>
      <c r="R10" s="24">
        <v>0</v>
      </c>
      <c r="S10" s="24">
        <v>0</v>
      </c>
      <c r="T10" s="24">
        <f t="shared" ref="T10:T14" si="0">SUM(J10:S10)</f>
        <v>6</v>
      </c>
      <c r="U10" s="24" t="s">
        <v>170</v>
      </c>
    </row>
    <row r="11" spans="1:21" x14ac:dyDescent="0.25">
      <c r="A11" s="10" t="str">
        <f>("39")</f>
        <v>39</v>
      </c>
      <c r="B11" s="11" t="s">
        <v>42</v>
      </c>
      <c r="C11" s="11" t="s">
        <v>43</v>
      </c>
      <c r="D11" s="10" t="str">
        <f>("4376")</f>
        <v>4376</v>
      </c>
      <c r="E11" s="12" t="s">
        <v>17</v>
      </c>
      <c r="F11" s="13" t="s">
        <v>18</v>
      </c>
      <c r="G11" s="14"/>
      <c r="H11" s="15" t="s">
        <v>44</v>
      </c>
      <c r="I11" s="12" t="s">
        <v>45</v>
      </c>
      <c r="J11" s="24">
        <v>0</v>
      </c>
      <c r="K11" s="24">
        <v>0</v>
      </c>
      <c r="L11" s="24">
        <v>0</v>
      </c>
      <c r="M11" s="24">
        <v>1</v>
      </c>
      <c r="N11" s="24">
        <v>0</v>
      </c>
      <c r="O11" s="24">
        <v>6</v>
      </c>
      <c r="P11" s="24">
        <v>1</v>
      </c>
      <c r="Q11" s="24">
        <v>1</v>
      </c>
      <c r="R11" s="24">
        <v>0</v>
      </c>
      <c r="S11" s="24">
        <v>5</v>
      </c>
      <c r="T11" s="24">
        <f t="shared" si="0"/>
        <v>14</v>
      </c>
      <c r="U11" s="24" t="s">
        <v>171</v>
      </c>
    </row>
    <row r="12" spans="1:21" x14ac:dyDescent="0.25">
      <c r="A12" s="10" t="str">
        <f>("3")</f>
        <v>3</v>
      </c>
      <c r="B12" s="11" t="s">
        <v>15</v>
      </c>
      <c r="C12" s="11" t="s">
        <v>16</v>
      </c>
      <c r="D12" s="10" t="str">
        <f>("122334")</f>
        <v>122334</v>
      </c>
      <c r="E12" s="12" t="s">
        <v>17</v>
      </c>
      <c r="F12" s="13" t="s">
        <v>18</v>
      </c>
      <c r="G12" s="14"/>
      <c r="H12" s="15" t="s">
        <v>19</v>
      </c>
      <c r="I12" s="12" t="s">
        <v>20</v>
      </c>
      <c r="J12" s="24">
        <v>1</v>
      </c>
      <c r="K12" s="24">
        <v>0</v>
      </c>
      <c r="L12" s="24">
        <v>1</v>
      </c>
      <c r="M12" s="24">
        <v>6</v>
      </c>
      <c r="N12" s="24">
        <v>1</v>
      </c>
      <c r="O12" s="24">
        <v>6</v>
      </c>
      <c r="P12" s="24">
        <v>4</v>
      </c>
      <c r="Q12" s="24">
        <v>0</v>
      </c>
      <c r="R12" s="24">
        <v>0</v>
      </c>
      <c r="S12" s="24">
        <v>0</v>
      </c>
      <c r="T12" s="24">
        <f t="shared" si="0"/>
        <v>19</v>
      </c>
      <c r="U12" s="24" t="s">
        <v>172</v>
      </c>
    </row>
    <row r="13" spans="1:21" x14ac:dyDescent="0.25">
      <c r="A13" s="10">
        <v>800</v>
      </c>
      <c r="B13" s="11" t="s">
        <v>143</v>
      </c>
      <c r="C13" s="11" t="s">
        <v>144</v>
      </c>
      <c r="D13" s="10">
        <v>164717</v>
      </c>
      <c r="E13" s="12" t="s">
        <v>17</v>
      </c>
      <c r="F13" s="13" t="s">
        <v>18</v>
      </c>
      <c r="G13" s="14"/>
      <c r="H13" s="15" t="s">
        <v>145</v>
      </c>
      <c r="I13" s="12" t="s">
        <v>0</v>
      </c>
      <c r="J13" s="24">
        <v>1</v>
      </c>
      <c r="K13" s="24">
        <v>1</v>
      </c>
      <c r="L13" s="24">
        <v>0</v>
      </c>
      <c r="M13" s="24">
        <v>7</v>
      </c>
      <c r="N13" s="24">
        <v>5</v>
      </c>
      <c r="O13" s="24">
        <v>7</v>
      </c>
      <c r="P13" s="24">
        <v>4</v>
      </c>
      <c r="Q13" s="24">
        <v>2</v>
      </c>
      <c r="R13" s="24">
        <v>4</v>
      </c>
      <c r="S13" s="24">
        <v>2</v>
      </c>
      <c r="T13" s="24">
        <f t="shared" si="0"/>
        <v>33</v>
      </c>
      <c r="U13" s="24" t="s">
        <v>173</v>
      </c>
    </row>
    <row r="14" spans="1:21" x14ac:dyDescent="0.25">
      <c r="A14" s="10" t="str">
        <f>("89")</f>
        <v>89</v>
      </c>
      <c r="B14" s="11" t="s">
        <v>81</v>
      </c>
      <c r="C14" s="11" t="s">
        <v>43</v>
      </c>
      <c r="D14" s="10" t="str">
        <f>("121972")</f>
        <v>121972</v>
      </c>
      <c r="E14" s="12" t="s">
        <v>17</v>
      </c>
      <c r="F14" s="13" t="s">
        <v>18</v>
      </c>
      <c r="G14" s="14"/>
      <c r="H14" s="15" t="s">
        <v>82</v>
      </c>
      <c r="I14" s="12" t="s">
        <v>45</v>
      </c>
      <c r="J14" s="24">
        <v>8</v>
      </c>
      <c r="K14" s="24">
        <v>1</v>
      </c>
      <c r="L14" s="24">
        <v>3</v>
      </c>
      <c r="M14" s="24">
        <v>11</v>
      </c>
      <c r="N14" s="24">
        <v>1</v>
      </c>
      <c r="O14" s="24">
        <v>2</v>
      </c>
      <c r="P14" s="24">
        <v>13</v>
      </c>
      <c r="Q14" s="24">
        <v>0</v>
      </c>
      <c r="R14" s="24">
        <v>0</v>
      </c>
      <c r="S14" s="24">
        <v>8</v>
      </c>
      <c r="T14" s="24">
        <f t="shared" si="0"/>
        <v>47</v>
      </c>
      <c r="U14" s="24" t="s">
        <v>174</v>
      </c>
    </row>
    <row r="15" spans="1:21" x14ac:dyDescent="0.25">
      <c r="A15" s="10" t="str">
        <f>("85")</f>
        <v>85</v>
      </c>
      <c r="B15" s="11" t="s">
        <v>73</v>
      </c>
      <c r="C15" s="11" t="s">
        <v>74</v>
      </c>
      <c r="D15" s="10" t="str">
        <f>("146367")</f>
        <v>146367</v>
      </c>
      <c r="E15" s="12" t="s">
        <v>17</v>
      </c>
      <c r="F15" s="13" t="s">
        <v>18</v>
      </c>
      <c r="G15" s="14"/>
      <c r="H15" s="15" t="s">
        <v>77</v>
      </c>
      <c r="I15" s="12" t="s">
        <v>0</v>
      </c>
      <c r="J15" s="24">
        <v>3</v>
      </c>
      <c r="K15" s="30">
        <v>7</v>
      </c>
      <c r="L15" s="30">
        <v>0</v>
      </c>
      <c r="M15" s="30">
        <v>12</v>
      </c>
      <c r="N15" s="30">
        <v>0</v>
      </c>
      <c r="O15" s="30">
        <v>6</v>
      </c>
      <c r="P15" s="24">
        <v>1</v>
      </c>
      <c r="Q15" s="24">
        <v>3</v>
      </c>
      <c r="R15" s="24">
        <v>6</v>
      </c>
      <c r="S15" s="24">
        <v>11</v>
      </c>
      <c r="T15" s="24">
        <f>SUM(J15:S15)</f>
        <v>49</v>
      </c>
      <c r="U15" s="29" t="s">
        <v>175</v>
      </c>
    </row>
    <row r="16" spans="1:21" x14ac:dyDescent="0.25">
      <c r="A16" s="10" t="str">
        <f>("75")</f>
        <v>75</v>
      </c>
      <c r="B16" s="11" t="s">
        <v>27</v>
      </c>
      <c r="C16" s="11" t="s">
        <v>62</v>
      </c>
      <c r="D16" s="10" t="str">
        <f>("21449")</f>
        <v>21449</v>
      </c>
      <c r="E16" s="12" t="s">
        <v>17</v>
      </c>
      <c r="F16" s="16" t="s">
        <v>18</v>
      </c>
      <c r="G16" s="26"/>
      <c r="H16" s="15" t="s">
        <v>47</v>
      </c>
      <c r="I16" s="12" t="s">
        <v>45</v>
      </c>
      <c r="J16" s="24">
        <v>2</v>
      </c>
      <c r="K16" s="24">
        <v>8</v>
      </c>
      <c r="L16" s="24">
        <v>6</v>
      </c>
      <c r="M16" s="29">
        <v>13</v>
      </c>
      <c r="N16" s="24">
        <v>5</v>
      </c>
      <c r="O16" s="29">
        <v>5</v>
      </c>
      <c r="P16" s="24">
        <v>11</v>
      </c>
      <c r="Q16" s="24">
        <v>1</v>
      </c>
      <c r="R16" s="24">
        <v>1</v>
      </c>
      <c r="S16" s="24">
        <v>3</v>
      </c>
      <c r="T16" s="24">
        <f>SUM(J16:S16)</f>
        <v>55</v>
      </c>
      <c r="U16" s="29" t="s">
        <v>176</v>
      </c>
    </row>
    <row r="17" spans="1:21" x14ac:dyDescent="0.25">
      <c r="A17" s="10" t="str">
        <f>("550")</f>
        <v>550</v>
      </c>
      <c r="B17" s="11" t="s">
        <v>132</v>
      </c>
      <c r="C17" s="11" t="s">
        <v>91</v>
      </c>
      <c r="D17" s="10" t="str">
        <f>("147892")</f>
        <v>147892</v>
      </c>
      <c r="E17" s="11" t="s">
        <v>17</v>
      </c>
      <c r="F17" s="5" t="s">
        <v>18</v>
      </c>
      <c r="G17" s="27"/>
      <c r="H17" s="11" t="s">
        <v>133</v>
      </c>
      <c r="I17" s="12" t="s">
        <v>0</v>
      </c>
      <c r="J17" s="24" t="s">
        <v>168</v>
      </c>
      <c r="K17" s="24" t="s">
        <v>168</v>
      </c>
      <c r="L17" s="24" t="s">
        <v>168</v>
      </c>
      <c r="M17" s="24" t="s">
        <v>168</v>
      </c>
      <c r="N17" s="24" t="s">
        <v>168</v>
      </c>
      <c r="O17" s="24" t="s">
        <v>168</v>
      </c>
      <c r="P17" s="24" t="s">
        <v>168</v>
      </c>
      <c r="Q17" s="24" t="s">
        <v>168</v>
      </c>
      <c r="R17" s="24" t="s">
        <v>168</v>
      </c>
      <c r="S17" s="24" t="s">
        <v>168</v>
      </c>
      <c r="T17" s="24" t="s">
        <v>168</v>
      </c>
      <c r="U17" s="24" t="s">
        <v>168</v>
      </c>
    </row>
    <row r="18" spans="1:21" x14ac:dyDescent="0.25">
      <c r="A18" s="10" t="str">
        <f>("161")</f>
        <v>161</v>
      </c>
      <c r="B18" s="11" t="s">
        <v>92</v>
      </c>
      <c r="C18" s="11" t="s">
        <v>93</v>
      </c>
      <c r="D18" s="10" t="str">
        <f>("145451")</f>
        <v>145451</v>
      </c>
      <c r="E18" s="11" t="s">
        <v>17</v>
      </c>
      <c r="F18" s="10" t="s">
        <v>18</v>
      </c>
      <c r="G18" s="17"/>
      <c r="H18" s="11" t="s">
        <v>94</v>
      </c>
      <c r="I18" s="12" t="s">
        <v>38</v>
      </c>
      <c r="J18" s="24" t="s">
        <v>168</v>
      </c>
      <c r="K18" s="24" t="s">
        <v>168</v>
      </c>
      <c r="L18" s="24" t="s">
        <v>168</v>
      </c>
      <c r="M18" s="24" t="s">
        <v>168</v>
      </c>
      <c r="N18" s="24" t="s">
        <v>168</v>
      </c>
      <c r="O18" s="24" t="s">
        <v>168</v>
      </c>
      <c r="P18" s="24" t="s">
        <v>168</v>
      </c>
      <c r="Q18" s="24" t="s">
        <v>168</v>
      </c>
      <c r="R18" s="24" t="s">
        <v>168</v>
      </c>
      <c r="S18" s="24" t="s">
        <v>168</v>
      </c>
      <c r="T18" s="24" t="s">
        <v>168</v>
      </c>
      <c r="U18" s="24" t="s">
        <v>168</v>
      </c>
    </row>
    <row r="19" spans="1:21" x14ac:dyDescent="0.25">
      <c r="A19" s="10"/>
      <c r="B19" s="11"/>
      <c r="C19" s="11"/>
      <c r="D19" s="10"/>
      <c r="E19" s="11"/>
      <c r="F19" s="10"/>
      <c r="G19" s="28"/>
      <c r="H19" s="11"/>
      <c r="I19" s="12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x14ac:dyDescent="0.25">
      <c r="A20" s="10" t="str">
        <f>("103")</f>
        <v>103</v>
      </c>
      <c r="B20" s="11" t="s">
        <v>85</v>
      </c>
      <c r="C20" s="11" t="s">
        <v>83</v>
      </c>
      <c r="D20" s="10" t="str">
        <f>("176167")</f>
        <v>176167</v>
      </c>
      <c r="E20" s="11" t="s">
        <v>33</v>
      </c>
      <c r="F20" s="10" t="s">
        <v>13</v>
      </c>
      <c r="G20" s="19"/>
      <c r="H20" s="11" t="s">
        <v>86</v>
      </c>
      <c r="I20" s="12" t="s">
        <v>51</v>
      </c>
      <c r="J20" s="24">
        <v>1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f t="shared" ref="T20:T25" si="1">SUM(J20:S20)</f>
        <v>1</v>
      </c>
      <c r="U20" s="24" t="s">
        <v>170</v>
      </c>
    </row>
    <row r="21" spans="1:21" x14ac:dyDescent="0.25">
      <c r="A21" s="10" t="str">
        <f>("431")</f>
        <v>431</v>
      </c>
      <c r="B21" s="11" t="s">
        <v>119</v>
      </c>
      <c r="C21" s="11" t="s">
        <v>120</v>
      </c>
      <c r="D21" s="10" t="str">
        <f>("86318")</f>
        <v>86318</v>
      </c>
      <c r="E21" s="11" t="s">
        <v>33</v>
      </c>
      <c r="F21" s="10" t="s">
        <v>13</v>
      </c>
      <c r="G21" s="19"/>
      <c r="H21" s="11" t="s">
        <v>44</v>
      </c>
      <c r="I21" s="12" t="s">
        <v>121</v>
      </c>
      <c r="J21" s="24">
        <v>6</v>
      </c>
      <c r="K21" s="24">
        <v>0</v>
      </c>
      <c r="L21" s="24">
        <v>1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f t="shared" si="1"/>
        <v>7</v>
      </c>
      <c r="U21" s="24" t="s">
        <v>171</v>
      </c>
    </row>
    <row r="22" spans="1:21" x14ac:dyDescent="0.25">
      <c r="A22" s="10" t="str">
        <f>("11")</f>
        <v>11</v>
      </c>
      <c r="B22" s="11" t="s">
        <v>31</v>
      </c>
      <c r="C22" s="11" t="s">
        <v>32</v>
      </c>
      <c r="D22" s="10" t="str">
        <f>("186048")</f>
        <v>186048</v>
      </c>
      <c r="E22" s="11" t="s">
        <v>33</v>
      </c>
      <c r="F22" s="10" t="s">
        <v>13</v>
      </c>
      <c r="G22" s="19"/>
      <c r="H22" s="11" t="s">
        <v>34</v>
      </c>
      <c r="I22" s="12" t="s">
        <v>0</v>
      </c>
      <c r="J22" s="24">
        <v>3</v>
      </c>
      <c r="K22" s="24">
        <v>1</v>
      </c>
      <c r="L22" s="24">
        <v>2</v>
      </c>
      <c r="M22" s="24">
        <v>0</v>
      </c>
      <c r="N22" s="24">
        <v>0</v>
      </c>
      <c r="O22" s="24">
        <v>0</v>
      </c>
      <c r="P22" s="24">
        <v>5</v>
      </c>
      <c r="Q22" s="24">
        <v>0</v>
      </c>
      <c r="R22" s="24">
        <v>0</v>
      </c>
      <c r="S22" s="24">
        <v>0</v>
      </c>
      <c r="T22" s="24">
        <f t="shared" si="1"/>
        <v>11</v>
      </c>
      <c r="U22" s="24" t="s">
        <v>172</v>
      </c>
    </row>
    <row r="23" spans="1:21" ht="13.5" customHeight="1" x14ac:dyDescent="0.25">
      <c r="A23" s="10" t="str">
        <f>("428")</f>
        <v>428</v>
      </c>
      <c r="B23" s="11" t="s">
        <v>116</v>
      </c>
      <c r="C23" s="11" t="s">
        <v>117</v>
      </c>
      <c r="D23" s="10" t="str">
        <f>("204715")</f>
        <v>204715</v>
      </c>
      <c r="E23" s="11" t="s">
        <v>33</v>
      </c>
      <c r="F23" s="10" t="s">
        <v>13</v>
      </c>
      <c r="G23" s="19"/>
      <c r="H23" s="11" t="s">
        <v>118</v>
      </c>
      <c r="I23" s="12" t="s">
        <v>0</v>
      </c>
      <c r="J23" s="24">
        <v>6</v>
      </c>
      <c r="K23" s="24">
        <v>1</v>
      </c>
      <c r="L23" s="24">
        <v>1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4</v>
      </c>
      <c r="S23" s="24">
        <v>2</v>
      </c>
      <c r="T23" s="24">
        <f t="shared" si="1"/>
        <v>14</v>
      </c>
      <c r="U23" s="24" t="s">
        <v>173</v>
      </c>
    </row>
    <row r="24" spans="1:21" x14ac:dyDescent="0.25">
      <c r="A24" s="10" t="str">
        <f>("345")</f>
        <v>345</v>
      </c>
      <c r="B24" s="11" t="s">
        <v>56</v>
      </c>
      <c r="C24" s="11" t="s">
        <v>108</v>
      </c>
      <c r="D24" s="10" t="str">
        <f>("201725")</f>
        <v>201725</v>
      </c>
      <c r="E24" s="11" t="s">
        <v>33</v>
      </c>
      <c r="F24" s="10" t="s">
        <v>13</v>
      </c>
      <c r="G24" s="19"/>
      <c r="H24" s="11" t="s">
        <v>109</v>
      </c>
      <c r="I24" s="12" t="s">
        <v>0</v>
      </c>
      <c r="J24" s="24">
        <v>2</v>
      </c>
      <c r="K24" s="24">
        <v>1</v>
      </c>
      <c r="L24" s="24">
        <v>5</v>
      </c>
      <c r="M24" s="24">
        <v>0</v>
      </c>
      <c r="N24" s="24">
        <v>2</v>
      </c>
      <c r="O24" s="24">
        <v>5</v>
      </c>
      <c r="P24" s="24">
        <v>1</v>
      </c>
      <c r="Q24" s="24">
        <v>0</v>
      </c>
      <c r="R24" s="24">
        <v>0</v>
      </c>
      <c r="S24" s="24">
        <v>0</v>
      </c>
      <c r="T24" s="24">
        <f t="shared" si="1"/>
        <v>16</v>
      </c>
      <c r="U24" s="24" t="s">
        <v>174</v>
      </c>
    </row>
    <row r="25" spans="1:21" x14ac:dyDescent="0.25">
      <c r="A25" s="10" t="str">
        <f>("248")</f>
        <v>248</v>
      </c>
      <c r="B25" s="11" t="s">
        <v>102</v>
      </c>
      <c r="C25" s="11" t="s">
        <v>101</v>
      </c>
      <c r="D25" s="10" t="str">
        <f>("164523")</f>
        <v>164523</v>
      </c>
      <c r="E25" s="11" t="s">
        <v>33</v>
      </c>
      <c r="F25" s="10" t="s">
        <v>13</v>
      </c>
      <c r="G25" s="19"/>
      <c r="H25" s="11" t="s">
        <v>80</v>
      </c>
      <c r="I25" s="12" t="s">
        <v>51</v>
      </c>
      <c r="J25" s="24">
        <v>9</v>
      </c>
      <c r="K25" s="24">
        <v>4</v>
      </c>
      <c r="L25" s="24">
        <v>5</v>
      </c>
      <c r="M25" s="24">
        <v>2</v>
      </c>
      <c r="N25" s="24">
        <v>5</v>
      </c>
      <c r="O25" s="24">
        <v>0</v>
      </c>
      <c r="P25" s="24">
        <v>3</v>
      </c>
      <c r="Q25" s="24">
        <v>0</v>
      </c>
      <c r="R25" s="24">
        <v>0</v>
      </c>
      <c r="S25" s="24">
        <v>0</v>
      </c>
      <c r="T25" s="24">
        <f t="shared" si="1"/>
        <v>28</v>
      </c>
      <c r="U25" s="24" t="s">
        <v>175</v>
      </c>
    </row>
    <row r="26" spans="1:21" x14ac:dyDescent="0.25">
      <c r="A26" s="10">
        <v>457</v>
      </c>
      <c r="B26" s="11" t="s">
        <v>102</v>
      </c>
      <c r="C26" s="11" t="s">
        <v>137</v>
      </c>
      <c r="D26" s="10">
        <v>207301</v>
      </c>
      <c r="E26" s="11" t="s">
        <v>33</v>
      </c>
      <c r="F26" s="10" t="s">
        <v>13</v>
      </c>
      <c r="G26" s="19"/>
      <c r="H26" s="11" t="s">
        <v>138</v>
      </c>
      <c r="I26" s="12" t="s">
        <v>0</v>
      </c>
      <c r="J26" s="24" t="s">
        <v>168</v>
      </c>
      <c r="K26" s="24" t="s">
        <v>168</v>
      </c>
      <c r="L26" s="24" t="s">
        <v>168</v>
      </c>
      <c r="M26" s="24" t="s">
        <v>168</v>
      </c>
      <c r="N26" s="24" t="s">
        <v>168</v>
      </c>
      <c r="O26" s="24" t="s">
        <v>168</v>
      </c>
      <c r="P26" s="24" t="s">
        <v>168</v>
      </c>
      <c r="Q26" s="24" t="s">
        <v>168</v>
      </c>
      <c r="R26" s="24" t="s">
        <v>168</v>
      </c>
      <c r="S26" s="24" t="s">
        <v>168</v>
      </c>
      <c r="T26" s="24" t="s">
        <v>168</v>
      </c>
      <c r="U26" s="24" t="s">
        <v>168</v>
      </c>
    </row>
    <row r="27" spans="1:21" x14ac:dyDescent="0.25">
      <c r="A27" s="10" t="str">
        <f>("70")</f>
        <v>70</v>
      </c>
      <c r="B27" s="11" t="s">
        <v>59</v>
      </c>
      <c r="C27" s="11" t="s">
        <v>60</v>
      </c>
      <c r="D27" s="10" t="str">
        <f>("203092")</f>
        <v>203092</v>
      </c>
      <c r="E27" s="11" t="s">
        <v>33</v>
      </c>
      <c r="F27" s="10" t="s">
        <v>13</v>
      </c>
      <c r="G27" s="19"/>
      <c r="H27" s="11" t="s">
        <v>61</v>
      </c>
      <c r="I27" s="12" t="s">
        <v>0</v>
      </c>
      <c r="J27" s="24" t="s">
        <v>168</v>
      </c>
      <c r="K27" s="24" t="s">
        <v>168</v>
      </c>
      <c r="L27" s="24" t="s">
        <v>168</v>
      </c>
      <c r="M27" s="24" t="s">
        <v>168</v>
      </c>
      <c r="N27" s="24" t="s">
        <v>168</v>
      </c>
      <c r="O27" s="24" t="s">
        <v>168</v>
      </c>
      <c r="P27" s="24" t="s">
        <v>168</v>
      </c>
      <c r="Q27" s="24" t="s">
        <v>168</v>
      </c>
      <c r="R27" s="24" t="s">
        <v>168</v>
      </c>
      <c r="S27" s="24" t="s">
        <v>168</v>
      </c>
      <c r="T27" s="24" t="s">
        <v>168</v>
      </c>
      <c r="U27" s="24" t="s">
        <v>168</v>
      </c>
    </row>
    <row r="28" spans="1:21" x14ac:dyDescent="0.25">
      <c r="A28" s="10"/>
      <c r="B28" s="11"/>
      <c r="C28" s="11"/>
      <c r="D28" s="10"/>
      <c r="E28" s="11"/>
      <c r="F28" s="10"/>
      <c r="G28" s="28"/>
      <c r="H28" s="11"/>
      <c r="I28" s="12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x14ac:dyDescent="0.25">
      <c r="A29" s="10" t="str">
        <f>("433")</f>
        <v>433</v>
      </c>
      <c r="B29" s="11" t="s">
        <v>122</v>
      </c>
      <c r="C29" s="11" t="s">
        <v>123</v>
      </c>
      <c r="D29" s="10" t="str">
        <f>("75121")</f>
        <v>75121</v>
      </c>
      <c r="E29" s="11" t="s">
        <v>97</v>
      </c>
      <c r="F29" s="10" t="s">
        <v>24</v>
      </c>
      <c r="G29" s="18" t="s">
        <v>25</v>
      </c>
      <c r="H29" s="11" t="s">
        <v>124</v>
      </c>
      <c r="I29" s="12" t="s">
        <v>125</v>
      </c>
      <c r="J29" s="24">
        <v>2</v>
      </c>
      <c r="K29" s="24">
        <v>2</v>
      </c>
      <c r="L29" s="24">
        <v>0</v>
      </c>
      <c r="M29" s="24">
        <v>2</v>
      </c>
      <c r="N29" s="24">
        <v>0</v>
      </c>
      <c r="O29" s="24">
        <v>6</v>
      </c>
      <c r="P29" s="24">
        <v>1</v>
      </c>
      <c r="Q29" s="24">
        <v>1</v>
      </c>
      <c r="R29" s="24">
        <v>0</v>
      </c>
      <c r="S29" s="24">
        <v>2</v>
      </c>
      <c r="T29" s="24">
        <f>SUM(J29:S29)</f>
        <v>16</v>
      </c>
      <c r="U29" s="24" t="s">
        <v>170</v>
      </c>
    </row>
    <row r="30" spans="1:21" x14ac:dyDescent="0.25">
      <c r="A30" s="10" t="str">
        <f>("174")</f>
        <v>174</v>
      </c>
      <c r="B30" s="11" t="s">
        <v>110</v>
      </c>
      <c r="C30" s="11" t="s">
        <v>96</v>
      </c>
      <c r="D30" s="10" t="str">
        <f>("107604")</f>
        <v>107604</v>
      </c>
      <c r="E30" s="11" t="s">
        <v>97</v>
      </c>
      <c r="F30" s="10" t="s">
        <v>24</v>
      </c>
      <c r="G30" s="18" t="s">
        <v>25</v>
      </c>
      <c r="H30" s="11" t="s">
        <v>98</v>
      </c>
      <c r="I30" s="12" t="s">
        <v>51</v>
      </c>
      <c r="J30" s="24">
        <v>9</v>
      </c>
      <c r="K30" s="24">
        <v>3</v>
      </c>
      <c r="L30" s="24">
        <v>0</v>
      </c>
      <c r="M30" s="24">
        <v>1</v>
      </c>
      <c r="N30" s="24">
        <v>0</v>
      </c>
      <c r="O30" s="24">
        <v>0</v>
      </c>
      <c r="P30" s="24">
        <v>4</v>
      </c>
      <c r="Q30" s="24">
        <v>0</v>
      </c>
      <c r="R30" s="24">
        <v>0</v>
      </c>
      <c r="S30" s="24">
        <v>0</v>
      </c>
      <c r="T30" s="24">
        <f>SUM(J30:S30)</f>
        <v>17</v>
      </c>
      <c r="U30" s="24" t="s">
        <v>171</v>
      </c>
    </row>
    <row r="31" spans="1:21" x14ac:dyDescent="0.25">
      <c r="A31" s="10"/>
      <c r="B31" s="11"/>
      <c r="C31" s="11"/>
      <c r="D31" s="10"/>
      <c r="E31" s="11"/>
      <c r="F31" s="10"/>
      <c r="G31" s="18"/>
      <c r="H31" s="11"/>
      <c r="I31" s="12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x14ac:dyDescent="0.25">
      <c r="A32" s="10">
        <v>500</v>
      </c>
      <c r="B32" s="11" t="s">
        <v>164</v>
      </c>
      <c r="C32" s="11" t="s">
        <v>165</v>
      </c>
      <c r="D32" s="10">
        <v>10955</v>
      </c>
      <c r="E32" s="11" t="s">
        <v>12</v>
      </c>
      <c r="F32" s="10" t="s">
        <v>13</v>
      </c>
      <c r="G32" s="19"/>
      <c r="H32" s="11" t="s">
        <v>167</v>
      </c>
      <c r="I32" s="12" t="s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f>SUM(J32:S32)</f>
        <v>0</v>
      </c>
      <c r="U32" s="24" t="s">
        <v>170</v>
      </c>
    </row>
    <row r="33" spans="1:21" x14ac:dyDescent="0.25">
      <c r="A33" s="10" t="str">
        <f>("1")</f>
        <v>1</v>
      </c>
      <c r="B33" s="11" t="s">
        <v>10</v>
      </c>
      <c r="C33" s="11" t="s">
        <v>11</v>
      </c>
      <c r="D33" s="10" t="str">
        <f>("49772")</f>
        <v>49772</v>
      </c>
      <c r="E33" s="11" t="s">
        <v>12</v>
      </c>
      <c r="F33" s="10" t="s">
        <v>13</v>
      </c>
      <c r="G33" s="19"/>
      <c r="H33" s="11" t="s">
        <v>14</v>
      </c>
      <c r="I33" s="12" t="s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f>SUM(J33:S33)</f>
        <v>0</v>
      </c>
      <c r="U33" s="24" t="s">
        <v>170</v>
      </c>
    </row>
    <row r="34" spans="1:21" x14ac:dyDescent="0.25">
      <c r="A34" s="10" t="str">
        <f>("303")</f>
        <v>303</v>
      </c>
      <c r="B34" s="11" t="s">
        <v>95</v>
      </c>
      <c r="C34" s="11" t="s">
        <v>106</v>
      </c>
      <c r="D34" s="10" t="str">
        <f>("142784")</f>
        <v>142784</v>
      </c>
      <c r="E34" s="11" t="s">
        <v>12</v>
      </c>
      <c r="F34" s="10" t="s">
        <v>13</v>
      </c>
      <c r="G34" s="19"/>
      <c r="H34" s="11" t="s">
        <v>107</v>
      </c>
      <c r="I34" s="12" t="s">
        <v>0</v>
      </c>
      <c r="J34" s="24">
        <v>1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f>SUM(J34:S34)</f>
        <v>1</v>
      </c>
      <c r="U34" s="24" t="s">
        <v>171</v>
      </c>
    </row>
    <row r="35" spans="1:21" x14ac:dyDescent="0.25">
      <c r="A35" s="10"/>
      <c r="B35" s="11"/>
      <c r="C35" s="11"/>
      <c r="D35" s="10"/>
      <c r="E35" s="11"/>
      <c r="F35" s="10"/>
      <c r="G35" s="28"/>
      <c r="H35" s="11"/>
      <c r="I35" s="12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x14ac:dyDescent="0.25">
      <c r="A36" s="10" t="str">
        <f>("25")</f>
        <v>25</v>
      </c>
      <c r="B36" s="11" t="s">
        <v>35</v>
      </c>
      <c r="C36" s="11" t="s">
        <v>36</v>
      </c>
      <c r="D36" s="10" t="str">
        <f>("101496")</f>
        <v>101496</v>
      </c>
      <c r="E36" s="11" t="s">
        <v>23</v>
      </c>
      <c r="F36" s="10" t="s">
        <v>24</v>
      </c>
      <c r="G36" s="18" t="s">
        <v>25</v>
      </c>
      <c r="H36" s="11" t="s">
        <v>37</v>
      </c>
      <c r="I36" s="12" t="s">
        <v>38</v>
      </c>
      <c r="J36" s="24">
        <v>3</v>
      </c>
      <c r="K36" s="24">
        <v>0</v>
      </c>
      <c r="L36" s="24">
        <v>3</v>
      </c>
      <c r="M36" s="24">
        <v>0</v>
      </c>
      <c r="N36" s="24">
        <v>0</v>
      </c>
      <c r="O36" s="24">
        <v>1</v>
      </c>
      <c r="P36" s="24">
        <v>3</v>
      </c>
      <c r="Q36" s="24">
        <v>0</v>
      </c>
      <c r="R36" s="24">
        <v>0</v>
      </c>
      <c r="S36" s="24">
        <v>2</v>
      </c>
      <c r="T36" s="24">
        <f>SUM(J36:S36)</f>
        <v>12</v>
      </c>
      <c r="U36" s="24" t="s">
        <v>170</v>
      </c>
    </row>
    <row r="37" spans="1:21" x14ac:dyDescent="0.25">
      <c r="A37" s="10" t="str">
        <f>("290")</f>
        <v>290</v>
      </c>
      <c r="B37" s="11" t="s">
        <v>103</v>
      </c>
      <c r="C37" s="11" t="s">
        <v>104</v>
      </c>
      <c r="D37" s="10" t="str">
        <f>("177386")</f>
        <v>177386</v>
      </c>
      <c r="E37" s="11" t="s">
        <v>23</v>
      </c>
      <c r="F37" s="10" t="s">
        <v>24</v>
      </c>
      <c r="G37" s="18" t="s">
        <v>25</v>
      </c>
      <c r="H37" s="11" t="s">
        <v>105</v>
      </c>
      <c r="I37" s="12" t="s">
        <v>38</v>
      </c>
      <c r="J37" s="24">
        <v>3</v>
      </c>
      <c r="K37" s="24">
        <v>11</v>
      </c>
      <c r="L37" s="24">
        <v>0</v>
      </c>
      <c r="M37" s="24">
        <v>1</v>
      </c>
      <c r="N37" s="24">
        <v>0</v>
      </c>
      <c r="O37" s="24">
        <v>0</v>
      </c>
      <c r="P37" s="24">
        <v>11</v>
      </c>
      <c r="Q37" s="24">
        <v>0</v>
      </c>
      <c r="R37" s="24">
        <v>0</v>
      </c>
      <c r="S37" s="24">
        <v>0</v>
      </c>
      <c r="T37" s="24">
        <f>SUM(J37:S37)</f>
        <v>26</v>
      </c>
      <c r="U37" s="24" t="s">
        <v>171</v>
      </c>
    </row>
    <row r="38" spans="1:21" x14ac:dyDescent="0.25">
      <c r="A38" s="10" t="str">
        <f>("7")</f>
        <v>7</v>
      </c>
      <c r="B38" s="11" t="s">
        <v>21</v>
      </c>
      <c r="C38" s="11" t="s">
        <v>22</v>
      </c>
      <c r="D38" s="10" t="str">
        <f>("198207")</f>
        <v>198207</v>
      </c>
      <c r="E38" s="11" t="s">
        <v>23</v>
      </c>
      <c r="F38" s="10" t="s">
        <v>24</v>
      </c>
      <c r="G38" s="18" t="s">
        <v>25</v>
      </c>
      <c r="H38" s="11" t="s">
        <v>26</v>
      </c>
      <c r="I38" s="12" t="s">
        <v>0</v>
      </c>
      <c r="J38" s="24">
        <v>14</v>
      </c>
      <c r="K38" s="24">
        <v>2</v>
      </c>
      <c r="L38" s="24">
        <v>1</v>
      </c>
      <c r="M38" s="24">
        <v>5</v>
      </c>
      <c r="N38" s="24">
        <v>0</v>
      </c>
      <c r="O38" s="24">
        <v>0</v>
      </c>
      <c r="P38" s="24">
        <v>10</v>
      </c>
      <c r="Q38" s="24">
        <v>0</v>
      </c>
      <c r="R38" s="24">
        <v>1</v>
      </c>
      <c r="S38" s="24">
        <v>2</v>
      </c>
      <c r="T38" s="24">
        <f>SUM(J38:S38)</f>
        <v>35</v>
      </c>
      <c r="U38" s="24" t="s">
        <v>172</v>
      </c>
    </row>
    <row r="39" spans="1:21" x14ac:dyDescent="0.25">
      <c r="A39" s="10" t="str">
        <f>("523")</f>
        <v>523</v>
      </c>
      <c r="B39" s="11" t="s">
        <v>129</v>
      </c>
      <c r="C39" s="11" t="s">
        <v>130</v>
      </c>
      <c r="D39" s="10" t="str">
        <f>("191912")</f>
        <v>191912</v>
      </c>
      <c r="E39" s="11" t="s">
        <v>23</v>
      </c>
      <c r="F39" s="10" t="s">
        <v>24</v>
      </c>
      <c r="G39" s="18" t="s">
        <v>25</v>
      </c>
      <c r="H39" s="11" t="s">
        <v>58</v>
      </c>
      <c r="I39" s="12" t="s">
        <v>131</v>
      </c>
      <c r="J39" s="24">
        <v>9</v>
      </c>
      <c r="K39" s="24">
        <v>3</v>
      </c>
      <c r="L39" s="24">
        <v>0</v>
      </c>
      <c r="M39" s="24">
        <v>6</v>
      </c>
      <c r="N39" s="24">
        <v>5</v>
      </c>
      <c r="O39" s="24">
        <v>2</v>
      </c>
      <c r="P39" s="24">
        <v>10</v>
      </c>
      <c r="Q39" s="24">
        <v>0</v>
      </c>
      <c r="R39" s="24">
        <v>0</v>
      </c>
      <c r="S39" s="24">
        <v>3</v>
      </c>
      <c r="T39" s="24">
        <f>SUM(J39:S39)</f>
        <v>38</v>
      </c>
      <c r="U39" s="24" t="s">
        <v>173</v>
      </c>
    </row>
    <row r="40" spans="1:21" x14ac:dyDescent="0.25">
      <c r="A40" s="10" t="str">
        <f>("247")</f>
        <v>247</v>
      </c>
      <c r="B40" s="11" t="s">
        <v>100</v>
      </c>
      <c r="C40" s="11" t="s">
        <v>101</v>
      </c>
      <c r="D40" s="10" t="str">
        <f>("161703")</f>
        <v>161703</v>
      </c>
      <c r="E40" s="11" t="s">
        <v>23</v>
      </c>
      <c r="F40" s="10" t="s">
        <v>24</v>
      </c>
      <c r="G40" s="18" t="s">
        <v>25</v>
      </c>
      <c r="H40" s="11" t="s">
        <v>80</v>
      </c>
      <c r="I40" s="12" t="s">
        <v>51</v>
      </c>
      <c r="J40" s="24">
        <v>7</v>
      </c>
      <c r="K40" s="24">
        <v>7</v>
      </c>
      <c r="L40" s="24">
        <v>0</v>
      </c>
      <c r="M40" s="24">
        <v>6</v>
      </c>
      <c r="N40" s="24">
        <v>1</v>
      </c>
      <c r="O40" s="24">
        <v>2</v>
      </c>
      <c r="P40" s="24">
        <v>12</v>
      </c>
      <c r="Q40" s="24">
        <v>0</v>
      </c>
      <c r="R40" s="24">
        <v>5</v>
      </c>
      <c r="S40" s="24">
        <v>12</v>
      </c>
      <c r="T40" s="24">
        <f>SUM(J40:S40)</f>
        <v>52</v>
      </c>
      <c r="U40" s="24" t="s">
        <v>174</v>
      </c>
    </row>
    <row r="41" spans="1:21" x14ac:dyDescent="0.25">
      <c r="A41" s="10"/>
      <c r="B41" s="11"/>
      <c r="C41" s="11"/>
      <c r="D41" s="10"/>
      <c r="E41" s="11"/>
      <c r="F41" s="10"/>
      <c r="G41" s="18"/>
      <c r="H41" s="11"/>
      <c r="I41" s="12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x14ac:dyDescent="0.25">
      <c r="A42" s="10" t="str">
        <f>("37")</f>
        <v>37</v>
      </c>
      <c r="B42" s="11" t="s">
        <v>166</v>
      </c>
      <c r="C42" s="11" t="s">
        <v>39</v>
      </c>
      <c r="D42" s="10" t="str">
        <f>("116173")</f>
        <v>116173</v>
      </c>
      <c r="E42" s="11" t="s">
        <v>40</v>
      </c>
      <c r="F42" s="10" t="s">
        <v>24</v>
      </c>
      <c r="G42" s="18" t="s">
        <v>25</v>
      </c>
      <c r="H42" s="11" t="s">
        <v>41</v>
      </c>
      <c r="I42" s="12" t="s">
        <v>0</v>
      </c>
      <c r="J42" s="24">
        <v>9</v>
      </c>
      <c r="K42" s="24">
        <v>3</v>
      </c>
      <c r="L42" s="24">
        <v>0</v>
      </c>
      <c r="M42" s="24">
        <v>4</v>
      </c>
      <c r="N42" s="24">
        <v>0</v>
      </c>
      <c r="O42" s="24">
        <v>0</v>
      </c>
      <c r="P42" s="24">
        <v>4</v>
      </c>
      <c r="Q42" s="24">
        <v>0</v>
      </c>
      <c r="R42" s="24">
        <v>0</v>
      </c>
      <c r="S42" s="24">
        <v>3</v>
      </c>
      <c r="T42" s="24">
        <f>SUM(J42:S42)</f>
        <v>23</v>
      </c>
      <c r="U42" s="24" t="s">
        <v>170</v>
      </c>
    </row>
    <row r="43" spans="1:21" x14ac:dyDescent="0.25">
      <c r="A43" s="10"/>
      <c r="B43" s="11"/>
      <c r="C43" s="11"/>
      <c r="D43" s="10"/>
      <c r="E43" s="11"/>
      <c r="F43" s="10"/>
      <c r="G43" s="18"/>
      <c r="H43" s="11"/>
      <c r="I43" s="12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21" x14ac:dyDescent="0.25">
      <c r="A44" s="10" t="str">
        <f>("81")</f>
        <v>81</v>
      </c>
      <c r="B44" s="11" t="s">
        <v>67</v>
      </c>
      <c r="C44" s="11" t="s">
        <v>68</v>
      </c>
      <c r="D44" s="10" t="str">
        <f>("108648")</f>
        <v>108648</v>
      </c>
      <c r="E44" s="11" t="s">
        <v>69</v>
      </c>
      <c r="F44" s="10" t="s">
        <v>13</v>
      </c>
      <c r="G44" s="19"/>
      <c r="H44" s="11" t="s">
        <v>70</v>
      </c>
      <c r="I44" s="12" t="s">
        <v>0</v>
      </c>
      <c r="J44" s="24">
        <v>10</v>
      </c>
      <c r="K44" s="24">
        <v>6</v>
      </c>
      <c r="L44" s="24">
        <v>2</v>
      </c>
      <c r="M44" s="24">
        <v>5</v>
      </c>
      <c r="N44" s="24">
        <v>0</v>
      </c>
      <c r="O44" s="24">
        <v>0</v>
      </c>
      <c r="P44" s="24">
        <v>5</v>
      </c>
      <c r="Q44" s="24">
        <v>0</v>
      </c>
      <c r="R44" s="24">
        <v>1</v>
      </c>
      <c r="S44" s="24">
        <v>0</v>
      </c>
      <c r="T44" s="24">
        <f>SUM(J44:S44)</f>
        <v>29</v>
      </c>
      <c r="U44" s="24" t="s">
        <v>170</v>
      </c>
    </row>
    <row r="45" spans="1:21" x14ac:dyDescent="0.25">
      <c r="A45" s="10"/>
      <c r="B45" s="11"/>
      <c r="C45" s="11"/>
      <c r="D45" s="10"/>
      <c r="E45" s="11"/>
      <c r="F45" s="10"/>
      <c r="G45" s="28"/>
      <c r="H45" s="11"/>
      <c r="I45" s="12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1" x14ac:dyDescent="0.25">
      <c r="A46" s="10" t="str">
        <f>("43")</f>
        <v>43</v>
      </c>
      <c r="B46" s="11" t="s">
        <v>48</v>
      </c>
      <c r="C46" s="11" t="s">
        <v>49</v>
      </c>
      <c r="D46" s="10" t="str">
        <f>("58566")</f>
        <v>58566</v>
      </c>
      <c r="E46" s="11" t="s">
        <v>29</v>
      </c>
      <c r="F46" s="10" t="s">
        <v>24</v>
      </c>
      <c r="G46" s="18" t="s">
        <v>25</v>
      </c>
      <c r="H46" s="11" t="s">
        <v>50</v>
      </c>
      <c r="I46" s="12" t="s">
        <v>51</v>
      </c>
      <c r="J46" s="24">
        <v>1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6</v>
      </c>
      <c r="Q46" s="24">
        <v>0</v>
      </c>
      <c r="R46" s="24">
        <v>0</v>
      </c>
      <c r="S46" s="24">
        <v>0</v>
      </c>
      <c r="T46" s="24">
        <f t="shared" ref="T46:T58" si="2">SUM(J46:S46)</f>
        <v>7</v>
      </c>
      <c r="U46" s="24" t="s">
        <v>170</v>
      </c>
    </row>
    <row r="47" spans="1:21" x14ac:dyDescent="0.25">
      <c r="A47" s="10" t="str">
        <f>("83")</f>
        <v>83</v>
      </c>
      <c r="B47" s="11" t="s">
        <v>71</v>
      </c>
      <c r="C47" s="11" t="s">
        <v>72</v>
      </c>
      <c r="D47" s="10" t="str">
        <f>("166177")</f>
        <v>166177</v>
      </c>
      <c r="E47" s="11" t="s">
        <v>29</v>
      </c>
      <c r="F47" s="10" t="s">
        <v>24</v>
      </c>
      <c r="G47" s="18" t="s">
        <v>25</v>
      </c>
      <c r="H47" s="11" t="s">
        <v>30</v>
      </c>
      <c r="I47" s="12" t="s">
        <v>51</v>
      </c>
      <c r="J47" s="24">
        <v>4</v>
      </c>
      <c r="K47" s="24">
        <v>1</v>
      </c>
      <c r="L47" s="24">
        <v>0</v>
      </c>
      <c r="M47" s="24">
        <v>0</v>
      </c>
      <c r="N47" s="24">
        <v>0</v>
      </c>
      <c r="O47" s="24">
        <v>0</v>
      </c>
      <c r="P47" s="24">
        <v>2</v>
      </c>
      <c r="Q47" s="24">
        <v>0</v>
      </c>
      <c r="R47" s="24">
        <v>0</v>
      </c>
      <c r="S47" s="24">
        <v>1</v>
      </c>
      <c r="T47" s="24">
        <f t="shared" si="2"/>
        <v>8</v>
      </c>
      <c r="U47" s="24" t="s">
        <v>171</v>
      </c>
    </row>
    <row r="48" spans="1:21" x14ac:dyDescent="0.25">
      <c r="A48" s="10" t="str">
        <f>("63")</f>
        <v>63</v>
      </c>
      <c r="B48" s="11" t="s">
        <v>56</v>
      </c>
      <c r="C48" s="11" t="s">
        <v>57</v>
      </c>
      <c r="D48" s="10" t="str">
        <f>("185750")</f>
        <v>185750</v>
      </c>
      <c r="E48" s="11" t="s">
        <v>29</v>
      </c>
      <c r="F48" s="10" t="s">
        <v>24</v>
      </c>
      <c r="G48" s="18" t="s">
        <v>25</v>
      </c>
      <c r="H48" s="11" t="s">
        <v>58</v>
      </c>
      <c r="I48" s="12" t="s">
        <v>0</v>
      </c>
      <c r="J48" s="24">
        <v>6</v>
      </c>
      <c r="K48" s="24">
        <v>2</v>
      </c>
      <c r="L48" s="24">
        <v>1</v>
      </c>
      <c r="M48" s="24">
        <v>0</v>
      </c>
      <c r="N48" s="24">
        <v>0</v>
      </c>
      <c r="O48" s="24">
        <v>0</v>
      </c>
      <c r="P48" s="24">
        <v>5</v>
      </c>
      <c r="Q48" s="24">
        <v>0</v>
      </c>
      <c r="R48" s="24">
        <v>0</v>
      </c>
      <c r="S48" s="24">
        <v>0</v>
      </c>
      <c r="T48" s="24">
        <f t="shared" si="2"/>
        <v>14</v>
      </c>
      <c r="U48" s="24" t="s">
        <v>172</v>
      </c>
    </row>
    <row r="49" spans="1:21" x14ac:dyDescent="0.25">
      <c r="A49" s="10">
        <v>801</v>
      </c>
      <c r="B49" s="11" t="s">
        <v>146</v>
      </c>
      <c r="C49" s="11" t="s">
        <v>147</v>
      </c>
      <c r="D49" s="10">
        <v>53409</v>
      </c>
      <c r="E49" s="11" t="s">
        <v>29</v>
      </c>
      <c r="F49" s="10" t="s">
        <v>24</v>
      </c>
      <c r="G49" s="18" t="s">
        <v>25</v>
      </c>
      <c r="H49" s="11" t="s">
        <v>80</v>
      </c>
      <c r="I49" s="12" t="s">
        <v>0</v>
      </c>
      <c r="J49" s="24">
        <v>5</v>
      </c>
      <c r="K49" s="24">
        <v>0</v>
      </c>
      <c r="L49" s="24">
        <v>0</v>
      </c>
      <c r="M49" s="24">
        <v>4</v>
      </c>
      <c r="N49" s="24">
        <v>0</v>
      </c>
      <c r="O49" s="24">
        <v>0</v>
      </c>
      <c r="P49" s="24">
        <v>4</v>
      </c>
      <c r="Q49" s="24">
        <v>0</v>
      </c>
      <c r="R49" s="24">
        <v>0</v>
      </c>
      <c r="S49" s="24">
        <v>5</v>
      </c>
      <c r="T49" s="24">
        <f t="shared" si="2"/>
        <v>18</v>
      </c>
      <c r="U49" s="24" t="s">
        <v>173</v>
      </c>
    </row>
    <row r="50" spans="1:21" x14ac:dyDescent="0.25">
      <c r="A50" s="10" t="str">
        <f>("356")</f>
        <v>356</v>
      </c>
      <c r="B50" s="11" t="s">
        <v>110</v>
      </c>
      <c r="C50" s="11" t="s">
        <v>111</v>
      </c>
      <c r="D50" s="10" t="str">
        <f>("202739")</f>
        <v>202739</v>
      </c>
      <c r="E50" s="11" t="s">
        <v>29</v>
      </c>
      <c r="F50" s="10" t="s">
        <v>24</v>
      </c>
      <c r="G50" s="18" t="s">
        <v>25</v>
      </c>
      <c r="H50" s="11" t="s">
        <v>112</v>
      </c>
      <c r="I50" s="12" t="s">
        <v>0</v>
      </c>
      <c r="J50" s="24">
        <v>6</v>
      </c>
      <c r="K50" s="24">
        <v>1</v>
      </c>
      <c r="L50" s="24">
        <v>6</v>
      </c>
      <c r="M50" s="24">
        <v>1</v>
      </c>
      <c r="N50" s="24">
        <v>2</v>
      </c>
      <c r="O50" s="24">
        <v>0</v>
      </c>
      <c r="P50" s="24">
        <v>9</v>
      </c>
      <c r="Q50" s="24">
        <v>0</v>
      </c>
      <c r="R50" s="24">
        <v>0</v>
      </c>
      <c r="S50" s="24">
        <v>0</v>
      </c>
      <c r="T50" s="24">
        <f t="shared" si="2"/>
        <v>25</v>
      </c>
      <c r="U50" s="24" t="s">
        <v>174</v>
      </c>
    </row>
    <row r="51" spans="1:21" x14ac:dyDescent="0.25">
      <c r="A51" s="10" t="str">
        <f>("708")</f>
        <v>708</v>
      </c>
      <c r="B51" s="11" t="s">
        <v>134</v>
      </c>
      <c r="C51" s="11" t="s">
        <v>135</v>
      </c>
      <c r="D51" s="10" t="str">
        <f>("10263")</f>
        <v>10263</v>
      </c>
      <c r="E51" s="11" t="s">
        <v>29</v>
      </c>
      <c r="F51" s="10" t="s">
        <v>24</v>
      </c>
      <c r="G51" s="18" t="s">
        <v>25</v>
      </c>
      <c r="H51" s="11" t="s">
        <v>136</v>
      </c>
      <c r="I51" s="12" t="s">
        <v>0</v>
      </c>
      <c r="J51" s="24">
        <v>9</v>
      </c>
      <c r="K51" s="24">
        <v>2</v>
      </c>
      <c r="L51" s="24">
        <v>0</v>
      </c>
      <c r="M51" s="24">
        <v>6</v>
      </c>
      <c r="N51" s="24">
        <v>3</v>
      </c>
      <c r="O51" s="24">
        <v>0</v>
      </c>
      <c r="P51" s="24">
        <v>6</v>
      </c>
      <c r="Q51" s="24">
        <v>0</v>
      </c>
      <c r="R51" s="24">
        <v>0</v>
      </c>
      <c r="S51" s="24">
        <v>0</v>
      </c>
      <c r="T51" s="24">
        <f t="shared" si="2"/>
        <v>26</v>
      </c>
      <c r="U51" s="24" t="s">
        <v>175</v>
      </c>
    </row>
    <row r="52" spans="1:21" x14ac:dyDescent="0.25">
      <c r="A52" s="10" t="str">
        <f>("10")</f>
        <v>10</v>
      </c>
      <c r="B52" s="11" t="s">
        <v>27</v>
      </c>
      <c r="C52" s="11" t="s">
        <v>28</v>
      </c>
      <c r="D52" s="10" t="str">
        <f>("80215")</f>
        <v>80215</v>
      </c>
      <c r="E52" s="11" t="s">
        <v>29</v>
      </c>
      <c r="F52" s="10" t="s">
        <v>24</v>
      </c>
      <c r="G52" s="18" t="s">
        <v>25</v>
      </c>
      <c r="H52" s="11" t="s">
        <v>30</v>
      </c>
      <c r="I52" s="12" t="s">
        <v>0</v>
      </c>
      <c r="J52" s="24">
        <v>9</v>
      </c>
      <c r="K52" s="24">
        <v>7</v>
      </c>
      <c r="L52" s="24">
        <v>0</v>
      </c>
      <c r="M52" s="24">
        <v>6</v>
      </c>
      <c r="N52" s="24">
        <v>2</v>
      </c>
      <c r="O52" s="24">
        <v>0</v>
      </c>
      <c r="P52" s="24">
        <v>5</v>
      </c>
      <c r="Q52" s="24">
        <v>0</v>
      </c>
      <c r="R52" s="24">
        <v>0</v>
      </c>
      <c r="S52" s="24">
        <v>0</v>
      </c>
      <c r="T52" s="24">
        <f t="shared" si="2"/>
        <v>29</v>
      </c>
      <c r="U52" s="24" t="s">
        <v>176</v>
      </c>
    </row>
    <row r="53" spans="1:21" x14ac:dyDescent="0.25">
      <c r="A53" s="10" t="str">
        <f>("79")</f>
        <v>79</v>
      </c>
      <c r="B53" s="11" t="s">
        <v>63</v>
      </c>
      <c r="C53" s="11" t="s">
        <v>64</v>
      </c>
      <c r="D53" s="10" t="str">
        <f>("154344")</f>
        <v>154344</v>
      </c>
      <c r="E53" s="11" t="s">
        <v>29</v>
      </c>
      <c r="F53" s="10" t="s">
        <v>24</v>
      </c>
      <c r="G53" s="18" t="s">
        <v>25</v>
      </c>
      <c r="H53" s="11" t="s">
        <v>65</v>
      </c>
      <c r="I53" s="12" t="s">
        <v>66</v>
      </c>
      <c r="J53" s="24">
        <v>12</v>
      </c>
      <c r="K53" s="24">
        <v>8</v>
      </c>
      <c r="L53" s="24">
        <v>1</v>
      </c>
      <c r="M53" s="24">
        <v>3</v>
      </c>
      <c r="N53" s="24">
        <v>5</v>
      </c>
      <c r="O53" s="24">
        <v>0</v>
      </c>
      <c r="P53" s="24">
        <v>5</v>
      </c>
      <c r="Q53" s="24">
        <v>0</v>
      </c>
      <c r="R53" s="24">
        <v>0</v>
      </c>
      <c r="S53" s="24">
        <v>1</v>
      </c>
      <c r="T53" s="24">
        <f t="shared" si="2"/>
        <v>35</v>
      </c>
      <c r="U53" s="24" t="s">
        <v>177</v>
      </c>
    </row>
    <row r="54" spans="1:21" x14ac:dyDescent="0.25">
      <c r="A54" s="10">
        <v>71</v>
      </c>
      <c r="B54" s="11" t="s">
        <v>78</v>
      </c>
      <c r="C54" s="11" t="s">
        <v>139</v>
      </c>
      <c r="D54" s="10">
        <v>83526</v>
      </c>
      <c r="E54" s="11" t="s">
        <v>29</v>
      </c>
      <c r="F54" s="10" t="s">
        <v>24</v>
      </c>
      <c r="G54" s="18" t="s">
        <v>25</v>
      </c>
      <c r="H54" s="11" t="s">
        <v>140</v>
      </c>
      <c r="I54" s="12" t="s">
        <v>20</v>
      </c>
      <c r="J54" s="24">
        <v>6</v>
      </c>
      <c r="K54" s="24">
        <v>13</v>
      </c>
      <c r="L54" s="24">
        <v>0</v>
      </c>
      <c r="M54" s="24">
        <v>5</v>
      </c>
      <c r="N54" s="24">
        <v>0</v>
      </c>
      <c r="O54" s="24">
        <v>1</v>
      </c>
      <c r="P54" s="24">
        <v>9</v>
      </c>
      <c r="Q54" s="24">
        <v>1</v>
      </c>
      <c r="R54" s="24">
        <v>0</v>
      </c>
      <c r="S54" s="24">
        <v>5</v>
      </c>
      <c r="T54" s="24">
        <f t="shared" si="2"/>
        <v>40</v>
      </c>
      <c r="U54" s="24" t="s">
        <v>178</v>
      </c>
    </row>
    <row r="55" spans="1:21" x14ac:dyDescent="0.25">
      <c r="A55" s="10" t="str">
        <f>("40")</f>
        <v>40</v>
      </c>
      <c r="B55" s="11" t="s">
        <v>46</v>
      </c>
      <c r="C55" s="11" t="s">
        <v>10</v>
      </c>
      <c r="D55" s="10" t="str">
        <f>("90283")</f>
        <v>90283</v>
      </c>
      <c r="E55" s="11" t="s">
        <v>29</v>
      </c>
      <c r="F55" s="10" t="s">
        <v>24</v>
      </c>
      <c r="G55" s="18" t="s">
        <v>25</v>
      </c>
      <c r="H55" s="11" t="s">
        <v>47</v>
      </c>
      <c r="I55" s="12" t="s">
        <v>45</v>
      </c>
      <c r="J55" s="24">
        <v>11</v>
      </c>
      <c r="K55" s="24">
        <v>4</v>
      </c>
      <c r="L55" s="24">
        <v>1</v>
      </c>
      <c r="M55" s="24">
        <v>10</v>
      </c>
      <c r="N55" s="24">
        <v>1</v>
      </c>
      <c r="O55" s="24">
        <v>1</v>
      </c>
      <c r="P55" s="24">
        <v>12</v>
      </c>
      <c r="Q55" s="24">
        <v>1</v>
      </c>
      <c r="R55" s="24">
        <v>0</v>
      </c>
      <c r="S55" s="24">
        <v>0</v>
      </c>
      <c r="T55" s="24">
        <f t="shared" si="2"/>
        <v>41</v>
      </c>
      <c r="U55" s="24" t="s">
        <v>179</v>
      </c>
    </row>
    <row r="56" spans="1:21" x14ac:dyDescent="0.25">
      <c r="A56" s="10">
        <v>802</v>
      </c>
      <c r="B56" s="11" t="s">
        <v>95</v>
      </c>
      <c r="C56" s="11" t="s">
        <v>161</v>
      </c>
      <c r="D56" s="10">
        <v>15606</v>
      </c>
      <c r="E56" s="11" t="s">
        <v>29</v>
      </c>
      <c r="F56" s="10" t="s">
        <v>24</v>
      </c>
      <c r="G56" s="18" t="s">
        <v>25</v>
      </c>
      <c r="H56" s="11" t="s">
        <v>47</v>
      </c>
      <c r="I56" s="12" t="s">
        <v>45</v>
      </c>
      <c r="J56" s="24">
        <v>12</v>
      </c>
      <c r="K56" s="24">
        <v>6</v>
      </c>
      <c r="L56" s="24">
        <v>1</v>
      </c>
      <c r="M56" s="24">
        <v>3</v>
      </c>
      <c r="N56" s="24">
        <v>5</v>
      </c>
      <c r="O56" s="24">
        <v>0</v>
      </c>
      <c r="P56" s="24">
        <v>10</v>
      </c>
      <c r="Q56" s="24">
        <v>0</v>
      </c>
      <c r="R56" s="24">
        <v>0</v>
      </c>
      <c r="S56" s="24">
        <v>5</v>
      </c>
      <c r="T56" s="24">
        <f t="shared" si="2"/>
        <v>42</v>
      </c>
      <c r="U56" s="24" t="s">
        <v>180</v>
      </c>
    </row>
    <row r="57" spans="1:21" x14ac:dyDescent="0.25">
      <c r="A57" s="10" t="str">
        <f>("88")</f>
        <v>88</v>
      </c>
      <c r="B57" s="11" t="s">
        <v>78</v>
      </c>
      <c r="C57" s="11" t="s">
        <v>79</v>
      </c>
      <c r="D57" s="10" t="str">
        <f>("144169")</f>
        <v>144169</v>
      </c>
      <c r="E57" s="11" t="s">
        <v>29</v>
      </c>
      <c r="F57" s="10" t="s">
        <v>24</v>
      </c>
      <c r="G57" s="18" t="s">
        <v>25</v>
      </c>
      <c r="H57" s="11" t="s">
        <v>80</v>
      </c>
      <c r="I57" s="12" t="s">
        <v>0</v>
      </c>
      <c r="J57" s="24">
        <v>6</v>
      </c>
      <c r="K57" s="24">
        <v>4</v>
      </c>
      <c r="L57" s="24">
        <v>3</v>
      </c>
      <c r="M57" s="24">
        <v>1</v>
      </c>
      <c r="N57" s="24">
        <v>0</v>
      </c>
      <c r="O57" s="24">
        <v>0</v>
      </c>
      <c r="P57" s="24">
        <v>16</v>
      </c>
      <c r="Q57" s="24">
        <v>0</v>
      </c>
      <c r="R57" s="24">
        <v>10</v>
      </c>
      <c r="S57" s="24">
        <v>5</v>
      </c>
      <c r="T57" s="24">
        <f t="shared" si="2"/>
        <v>45</v>
      </c>
      <c r="U57" s="24" t="s">
        <v>181</v>
      </c>
    </row>
    <row r="58" spans="1:21" ht="14.25" customHeight="1" x14ac:dyDescent="0.25">
      <c r="A58" s="10" t="str">
        <f>("446")</f>
        <v>446</v>
      </c>
      <c r="B58" s="11" t="s">
        <v>126</v>
      </c>
      <c r="C58" s="11" t="s">
        <v>127</v>
      </c>
      <c r="D58" s="10" t="str">
        <f>("206213")</f>
        <v>206213</v>
      </c>
      <c r="E58" s="11" t="s">
        <v>29</v>
      </c>
      <c r="F58" s="10" t="s">
        <v>24</v>
      </c>
      <c r="G58" s="18" t="s">
        <v>25</v>
      </c>
      <c r="H58" s="11" t="s">
        <v>128</v>
      </c>
      <c r="I58" s="12" t="s">
        <v>0</v>
      </c>
      <c r="J58" s="24">
        <v>9</v>
      </c>
      <c r="K58" s="24">
        <v>12</v>
      </c>
      <c r="L58" s="24">
        <v>9</v>
      </c>
      <c r="M58" s="24">
        <v>13</v>
      </c>
      <c r="N58" s="24">
        <v>1</v>
      </c>
      <c r="O58" s="24">
        <v>0</v>
      </c>
      <c r="P58" s="24">
        <v>9</v>
      </c>
      <c r="Q58" s="24">
        <v>0</v>
      </c>
      <c r="R58" s="24">
        <v>3</v>
      </c>
      <c r="S58" s="24">
        <v>0</v>
      </c>
      <c r="T58" s="24">
        <f t="shared" si="2"/>
        <v>56</v>
      </c>
      <c r="U58" s="24" t="s">
        <v>182</v>
      </c>
    </row>
    <row r="59" spans="1:21" ht="14.25" customHeight="1" x14ac:dyDescent="0.25">
      <c r="A59" s="10">
        <v>17</v>
      </c>
      <c r="B59" s="11" t="s">
        <v>83</v>
      </c>
      <c r="C59" s="11" t="s">
        <v>141</v>
      </c>
      <c r="D59" s="10">
        <v>10478</v>
      </c>
      <c r="E59" s="11" t="s">
        <v>29</v>
      </c>
      <c r="F59" s="10" t="s">
        <v>24</v>
      </c>
      <c r="G59" s="18" t="s">
        <v>25</v>
      </c>
      <c r="H59" s="11" t="s">
        <v>142</v>
      </c>
      <c r="I59" s="12" t="s">
        <v>0</v>
      </c>
      <c r="J59" s="24" t="s">
        <v>168</v>
      </c>
      <c r="K59" s="24" t="s">
        <v>168</v>
      </c>
      <c r="L59" s="24" t="s">
        <v>168</v>
      </c>
      <c r="M59" s="24" t="s">
        <v>168</v>
      </c>
      <c r="N59" s="24" t="s">
        <v>168</v>
      </c>
      <c r="O59" s="24" t="s">
        <v>168</v>
      </c>
      <c r="P59" s="24" t="s">
        <v>168</v>
      </c>
      <c r="Q59" s="24" t="s">
        <v>168</v>
      </c>
      <c r="R59" s="24" t="s">
        <v>168</v>
      </c>
      <c r="S59" s="24" t="s">
        <v>168</v>
      </c>
      <c r="T59" s="24" t="s">
        <v>168</v>
      </c>
      <c r="U59" s="24" t="s">
        <v>168</v>
      </c>
    </row>
    <row r="60" spans="1:21" x14ac:dyDescent="0.25">
      <c r="A60" s="10" t="str">
        <f>("105")</f>
        <v>105</v>
      </c>
      <c r="B60" s="11" t="s">
        <v>63</v>
      </c>
      <c r="C60" s="11" t="s">
        <v>87</v>
      </c>
      <c r="D60" s="10" t="str">
        <f>("132782")</f>
        <v>132782</v>
      </c>
      <c r="E60" s="11" t="s">
        <v>29</v>
      </c>
      <c r="F60" s="10" t="s">
        <v>24</v>
      </c>
      <c r="G60" s="18" t="s">
        <v>25</v>
      </c>
      <c r="H60" s="11" t="s">
        <v>88</v>
      </c>
      <c r="I60" s="12" t="s">
        <v>20</v>
      </c>
      <c r="J60" s="24" t="s">
        <v>168</v>
      </c>
      <c r="K60" s="24" t="s">
        <v>168</v>
      </c>
      <c r="L60" s="24" t="s">
        <v>168</v>
      </c>
      <c r="M60" s="24" t="s">
        <v>168</v>
      </c>
      <c r="N60" s="24" t="s">
        <v>168</v>
      </c>
      <c r="O60" s="24" t="s">
        <v>168</v>
      </c>
      <c r="P60" s="24" t="s">
        <v>168</v>
      </c>
      <c r="Q60" s="24" t="s">
        <v>168</v>
      </c>
      <c r="R60" s="24" t="s">
        <v>168</v>
      </c>
      <c r="S60" s="24" t="s">
        <v>168</v>
      </c>
      <c r="T60" s="24" t="s">
        <v>168</v>
      </c>
      <c r="U60" s="24" t="s">
        <v>168</v>
      </c>
    </row>
    <row r="61" spans="1:21" x14ac:dyDescent="0.25">
      <c r="A61" s="10"/>
      <c r="B61" s="11"/>
      <c r="C61" s="11"/>
      <c r="D61" s="10"/>
      <c r="E61" s="11"/>
      <c r="F61" s="10"/>
      <c r="G61" s="18"/>
      <c r="H61" s="11"/>
      <c r="I61" s="12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x14ac:dyDescent="0.25">
      <c r="A62" s="10" t="str">
        <f>("93")</f>
        <v>93</v>
      </c>
      <c r="B62" s="11" t="s">
        <v>78</v>
      </c>
      <c r="C62" s="11" t="s">
        <v>83</v>
      </c>
      <c r="D62" s="10" t="str">
        <f>("166122")</f>
        <v>166122</v>
      </c>
      <c r="E62" s="11" t="s">
        <v>54</v>
      </c>
      <c r="F62" s="10" t="s">
        <v>24</v>
      </c>
      <c r="G62" s="18" t="s">
        <v>25</v>
      </c>
      <c r="H62" s="11" t="s">
        <v>84</v>
      </c>
      <c r="I62" s="12" t="s">
        <v>51</v>
      </c>
      <c r="J62" s="24">
        <v>7</v>
      </c>
      <c r="K62" s="24">
        <v>8</v>
      </c>
      <c r="L62" s="24">
        <v>0</v>
      </c>
      <c r="M62" s="24">
        <v>0</v>
      </c>
      <c r="N62" s="24">
        <v>0</v>
      </c>
      <c r="O62" s="24">
        <v>0</v>
      </c>
      <c r="P62" s="24">
        <v>8</v>
      </c>
      <c r="Q62" s="24">
        <v>0</v>
      </c>
      <c r="R62" s="24">
        <v>0</v>
      </c>
      <c r="S62" s="24">
        <v>0</v>
      </c>
      <c r="T62" s="24">
        <f>SUM(J62:S62)</f>
        <v>23</v>
      </c>
      <c r="U62" s="24" t="s">
        <v>170</v>
      </c>
    </row>
    <row r="63" spans="1:21" x14ac:dyDescent="0.25">
      <c r="A63" s="10" t="str">
        <f>("47")</f>
        <v>47</v>
      </c>
      <c r="B63" s="11" t="s">
        <v>52</v>
      </c>
      <c r="C63" s="11" t="s">
        <v>53</v>
      </c>
      <c r="D63" s="10" t="str">
        <f>("192287")</f>
        <v>192287</v>
      </c>
      <c r="E63" s="11" t="s">
        <v>54</v>
      </c>
      <c r="F63" s="10" t="s">
        <v>24</v>
      </c>
      <c r="G63" s="18" t="s">
        <v>25</v>
      </c>
      <c r="H63" s="11" t="s">
        <v>55</v>
      </c>
      <c r="I63" s="12" t="s">
        <v>51</v>
      </c>
      <c r="J63" s="24">
        <v>11</v>
      </c>
      <c r="K63" s="24">
        <v>9</v>
      </c>
      <c r="L63" s="24">
        <v>1</v>
      </c>
      <c r="M63" s="24">
        <v>4</v>
      </c>
      <c r="N63" s="24">
        <v>0</v>
      </c>
      <c r="O63" s="24">
        <v>4</v>
      </c>
      <c r="P63" s="24">
        <v>8</v>
      </c>
      <c r="Q63" s="24">
        <v>0</v>
      </c>
      <c r="R63" s="24">
        <v>0</v>
      </c>
      <c r="S63" s="24">
        <v>2</v>
      </c>
      <c r="T63" s="24">
        <f>SUM(J63:S63)</f>
        <v>39</v>
      </c>
      <c r="U63" s="24" t="s">
        <v>171</v>
      </c>
    </row>
    <row r="64" spans="1:21" x14ac:dyDescent="0.25">
      <c r="A64" s="10" t="str">
        <f>("392")</f>
        <v>392</v>
      </c>
      <c r="B64" s="11" t="s">
        <v>113</v>
      </c>
      <c r="C64" s="11" t="s">
        <v>114</v>
      </c>
      <c r="D64" s="10" t="str">
        <f>("204151")</f>
        <v>204151</v>
      </c>
      <c r="E64" s="11" t="s">
        <v>54</v>
      </c>
      <c r="F64" s="10" t="s">
        <v>24</v>
      </c>
      <c r="G64" s="18" t="s">
        <v>25</v>
      </c>
      <c r="H64" s="11" t="s">
        <v>115</v>
      </c>
      <c r="I64" s="12" t="s">
        <v>0</v>
      </c>
      <c r="J64" s="24" t="s">
        <v>168</v>
      </c>
      <c r="K64" s="24" t="s">
        <v>168</v>
      </c>
      <c r="L64" s="24" t="s">
        <v>168</v>
      </c>
      <c r="M64" s="24" t="s">
        <v>168</v>
      </c>
      <c r="N64" s="24" t="s">
        <v>168</v>
      </c>
      <c r="O64" s="24" t="s">
        <v>168</v>
      </c>
      <c r="P64" s="24" t="s">
        <v>168</v>
      </c>
      <c r="Q64" s="24" t="s">
        <v>168</v>
      </c>
      <c r="R64" s="24" t="s">
        <v>168</v>
      </c>
      <c r="S64" s="24" t="s">
        <v>168</v>
      </c>
      <c r="T64" s="24" t="s">
        <v>168</v>
      </c>
      <c r="U64" s="24" t="s">
        <v>168</v>
      </c>
    </row>
    <row r="65" spans="1:21" x14ac:dyDescent="0.25">
      <c r="A65" s="10"/>
      <c r="B65" s="11"/>
      <c r="C65" s="11"/>
      <c r="D65" s="10"/>
      <c r="E65" s="11"/>
      <c r="F65" s="10"/>
      <c r="G65" s="18"/>
      <c r="H65" s="11"/>
      <c r="I65" s="12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</row>
    <row r="66" spans="1:21" ht="13.5" customHeight="1" x14ac:dyDescent="0.25">
      <c r="A66" s="10" t="str">
        <f>("115")</f>
        <v>115</v>
      </c>
      <c r="B66" s="11" t="s">
        <v>89</v>
      </c>
      <c r="C66" s="11" t="s">
        <v>90</v>
      </c>
      <c r="D66" s="10" t="str">
        <f>("193298")</f>
        <v>193298</v>
      </c>
      <c r="E66" s="11" t="s">
        <v>162</v>
      </c>
      <c r="F66" s="10" t="s">
        <v>13</v>
      </c>
      <c r="G66" s="19"/>
      <c r="H66" s="11" t="s">
        <v>84</v>
      </c>
      <c r="I66" s="12" t="s">
        <v>0</v>
      </c>
      <c r="J66" s="24">
        <v>4</v>
      </c>
      <c r="K66" s="24">
        <v>0</v>
      </c>
      <c r="L66" s="24">
        <v>3</v>
      </c>
      <c r="M66" s="24">
        <v>1</v>
      </c>
      <c r="N66" s="24">
        <v>0</v>
      </c>
      <c r="O66" s="24">
        <v>0</v>
      </c>
      <c r="P66" s="24">
        <v>2</v>
      </c>
      <c r="Q66" s="24">
        <v>0</v>
      </c>
      <c r="R66" s="24">
        <v>0</v>
      </c>
      <c r="S66" s="24">
        <v>0</v>
      </c>
      <c r="T66" s="24">
        <f>SUM(J66:S66)</f>
        <v>10</v>
      </c>
      <c r="U66" s="24" t="s">
        <v>170</v>
      </c>
    </row>
    <row r="67" spans="1:21" ht="13.5" customHeight="1" x14ac:dyDescent="0.25">
      <c r="A67" s="10"/>
      <c r="B67" s="11"/>
      <c r="C67" s="11"/>
      <c r="D67" s="10"/>
      <c r="E67" s="11"/>
      <c r="F67" s="10"/>
      <c r="G67" s="28"/>
      <c r="H67" s="11"/>
      <c r="I67" s="12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 t="s">
        <v>148</v>
      </c>
    </row>
    <row r="68" spans="1:21" ht="13.5" customHeight="1" x14ac:dyDescent="0.25">
      <c r="A68" s="10" t="str">
        <f>("84")</f>
        <v>84</v>
      </c>
      <c r="B68" s="11" t="s">
        <v>76</v>
      </c>
      <c r="C68" s="11" t="s">
        <v>74</v>
      </c>
      <c r="D68" s="10" t="str">
        <f>("148536")</f>
        <v>148536</v>
      </c>
      <c r="E68" s="11" t="s">
        <v>163</v>
      </c>
      <c r="F68" s="10" t="s">
        <v>18</v>
      </c>
      <c r="G68" s="17"/>
      <c r="H68" s="11" t="s">
        <v>75</v>
      </c>
      <c r="I68" s="12" t="s">
        <v>0</v>
      </c>
      <c r="J68" s="24">
        <v>11</v>
      </c>
      <c r="K68" s="24">
        <v>14</v>
      </c>
      <c r="L68" s="24">
        <v>18</v>
      </c>
      <c r="M68" s="24">
        <v>20</v>
      </c>
      <c r="N68" s="24">
        <v>8</v>
      </c>
      <c r="O68" s="24">
        <v>20</v>
      </c>
      <c r="P68" s="24">
        <v>14</v>
      </c>
      <c r="Q68" s="24">
        <v>6</v>
      </c>
      <c r="R68" s="24">
        <v>18</v>
      </c>
      <c r="S68" s="24">
        <v>18</v>
      </c>
      <c r="T68" s="24">
        <f>SUM(J68:S68)</f>
        <v>147</v>
      </c>
      <c r="U68" s="24" t="s">
        <v>170</v>
      </c>
    </row>
    <row r="70" spans="1:21" x14ac:dyDescent="0.25">
      <c r="A70" s="32" t="s">
        <v>148</v>
      </c>
      <c r="B70" s="32"/>
      <c r="C70" s="32"/>
      <c r="D70" s="32"/>
      <c r="E70" s="32"/>
      <c r="F70" s="32"/>
      <c r="G70" s="32"/>
      <c r="H70" s="32"/>
    </row>
  </sheetData>
  <sortState xmlns:xlrd2="http://schemas.microsoft.com/office/spreadsheetml/2017/richdata2" ref="A15:U16">
    <sortCondition ref="T15:T16"/>
  </sortState>
  <mergeCells count="7">
    <mergeCell ref="A1:U1"/>
    <mergeCell ref="A3:U3"/>
    <mergeCell ref="A5:U5"/>
    <mergeCell ref="A7:U7"/>
    <mergeCell ref="A70:H70"/>
    <mergeCell ref="B9:C9"/>
    <mergeCell ref="F9:G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2021-09-30T11:26:58Z</dcterms:created>
  <dcterms:modified xsi:type="dcterms:W3CDTF">2021-10-05T08:46:48Z</dcterms:modified>
</cp:coreProperties>
</file>